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Default ContentType="application/vnd.openxmlformats-officedocument.vmlDrawing" Extension="v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660" windowHeight="7890"/>
  </bookViews>
  <sheets>
    <sheet name="検証データ" sheetId="1" r:id="rId1"/>
    <sheet name="画像" sheetId="2" r:id="rId2"/>
    <sheet name="気づき" sheetId="3" r:id="rId3"/>
    <sheet name="検証終了通貨" sheetId="4" r:id="rId4"/>
  </sheets>
  <calcPr calcId="144525"/>
  <extLst/>
</workbook>
</file>

<file path=xl/sharedStrings.xml><?xml version="1.0" encoding="utf-8"?>
<sst xmlns="http://schemas.openxmlformats.org/spreadsheetml/2006/main" count="55">
  <si>
    <t>通貨</t>
  </si>
  <si>
    <t>買い(1)or売り(2)</t>
  </si>
  <si>
    <t>数量</t>
  </si>
  <si>
    <t>エントリー時間足</t>
  </si>
  <si>
    <t>エントリー価格</t>
  </si>
  <si>
    <t>損切り価格</t>
  </si>
  <si>
    <t>決済時間足</t>
  </si>
  <si>
    <t>決済価格</t>
  </si>
  <si>
    <t>結果（pip）</t>
  </si>
  <si>
    <t>結果(金額)　</t>
  </si>
  <si>
    <t>現在資金</t>
  </si>
  <si>
    <t>CHF/JPY</t>
  </si>
  <si>
    <t>DAY</t>
  </si>
  <si>
    <t>エントリー手法</t>
  </si>
  <si>
    <t>決済手法</t>
  </si>
  <si>
    <t>初期資金</t>
  </si>
  <si>
    <t>ロスカット</t>
  </si>
  <si>
    <t>EB　MA両方</t>
  </si>
  <si>
    <t>ストップ切り上げ</t>
  </si>
  <si>
    <t>トレード詳細データ</t>
  </si>
  <si>
    <t>トレード期間</t>
  </si>
  <si>
    <t>2010～2014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</si>
  <si>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</si>
  <si>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</si>
  <si>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</si>
  <si>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</si>
  <si>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</si>
  <si>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</si>
  <si>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</si>
  <si>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</si>
  <si>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</si>
  <si>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</si>
  <si>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平均利益</t>
  </si>
  <si>
    <t>平均損失</t>
  </si>
  <si>
    <t>最大連勝数</t>
  </si>
  <si>
    <t>最大連敗数</t>
  </si>
  <si>
    <t>最大DD(pips)</t>
  </si>
  <si>
    <t>勝率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</si>
  <si>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</si>
  <si>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</si>
  <si>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</si>
  <si>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レンジの中間で出るEBは弱い。</t>
  </si>
  <si>
    <t>レンジ上限から下限をターゲットにするのは勝てる？</t>
  </si>
  <si>
    <t>ただ、MAには触れないので、違うルールになる。</t>
  </si>
  <si>
    <t>トレンド初期ではほぼ勝てる。最悪でも建値決済になる。</t>
  </si>
  <si>
    <t>PB:</t>
  </si>
  <si>
    <t>USDJPY</t>
  </si>
  <si>
    <t>日足◎</t>
  </si>
  <si>
    <t>240分足◎</t>
  </si>
  <si>
    <t>USDCHF</t>
  </si>
  <si>
    <t>フィボナッチトレード</t>
  </si>
  <si>
    <t>60分◎</t>
  </si>
  <si>
    <t>EURUSD</t>
  </si>
  <si>
    <t>ヘッドアンドショルダー</t>
  </si>
  <si>
    <t>GBPUSD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</si>
</sst>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76" formatCode="_-&quot;\&quot;* #,##0_-;\-&quot;\&quot;* #,##0_-;_-&quot;\&quot;* &quot;-&quot;_-;_-@_-"/>
    <numFmt numFmtId="177" formatCode="0.00_);[Red]\(0.00\)"/>
    <numFmt numFmtId="178" formatCode="_-&quot;\&quot;* #,##0.00_-;\-&quot;\&quot;* #,##0.00_-;_-&quot;\&quot;* &quot;-&quot;??_-;_-@_-"/>
    <numFmt numFmtId="179" formatCode="0_);[Red]\(0\)"/>
    <numFmt numFmtId="180" formatCode="_ * #,##0_ ;_ * \-#,##0_ ;_ * &quot;-&quot;??_ ;_ @_ "/>
    <numFmt numFmtId="181" formatCode="_-&quot;\&quot;* #,##0.00_-\ ;\-&quot;\&quot;* #,##0.00_-\ ;_-&quot;\&quot;* &quot;-&quot;??_-\ ;_-@_-"/>
    <numFmt numFmtId="182" formatCode="_-&quot;\&quot;* #,##0_-\ ;\-&quot;\&quot;* #,##0_-\ ;_-&quot;\&quot;* &quot;-&quot;??_-\ ;_-@_-"/>
    <numFmt numFmtId="183" formatCode="_-* #,##0_-;\-* #,##0_-;_-* &quot;-&quot;_-;_-@_-"/>
    <numFmt numFmtId="184" formatCode="_-* #,##0.00_-;\-* #,##0.00_-;_-* &quot;-&quot;??_-;_-@_-"/>
    <numFmt numFmtId="185" formatCode="0_ ;[Red]\-0\ "/>
    <numFmt numFmtId="186" formatCode="0.00_ ;[Red]\-0.00\ "/>
    <numFmt numFmtId="187" formatCode="0.00_ "/>
  </numFmts>
  <fonts count="19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charset val="134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8"/>
      <color indexed="54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6">
    <xf numFmtId="0" fontId="2" fillId="0" borderId="0">
      <alignment vertical="center"/>
    </xf>
    <xf numFmtId="180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16" borderId="0" applyNumberFormat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0" fontId="14" fillId="8" borderId="25" applyNumberFormat="0" applyAlignment="0" applyProtection="0">
      <alignment vertical="center"/>
    </xf>
    <xf numFmtId="0" fontId="8" fillId="7" borderId="21" applyNumberFormat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" fillId="11" borderId="23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0" borderId="2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15" borderId="27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7" fillId="15" borderId="2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10">
      <alignment vertical="center"/>
    </xf>
    <xf numFmtId="0" fontId="1" fillId="0" borderId="1" xfId="34" applyBorder="1">
      <alignment vertical="center"/>
    </xf>
    <xf numFmtId="0" fontId="1" fillId="0" borderId="2" xfId="34" applyBorder="1">
      <alignment vertical="center"/>
    </xf>
    <xf numFmtId="0" fontId="1" fillId="0" borderId="3" xfId="34" applyBorder="1">
      <alignment vertical="center"/>
    </xf>
    <xf numFmtId="0" fontId="1" fillId="0" borderId="4" xfId="34" applyBorder="1">
      <alignment vertical="center"/>
    </xf>
    <xf numFmtId="0" fontId="1" fillId="0" borderId="0" xfId="34">
      <alignment vertical="center"/>
    </xf>
    <xf numFmtId="0" fontId="2" fillId="0" borderId="0" xfId="10" applyFont="1">
      <alignment vertical="center"/>
    </xf>
    <xf numFmtId="0" fontId="1" fillId="0" borderId="0" xfId="34" applyBorder="1">
      <alignment vertical="center"/>
    </xf>
    <xf numFmtId="0" fontId="1" fillId="2" borderId="5" xfId="10" applyFont="1" applyFill="1" applyBorder="1">
      <alignment vertical="center"/>
    </xf>
    <xf numFmtId="0" fontId="0" fillId="2" borderId="6" xfId="10" applyNumberFormat="1" applyFont="1" applyFill="1" applyBorder="1" applyAlignment="1" applyProtection="1">
      <alignment vertical="center"/>
    </xf>
    <xf numFmtId="0" fontId="0" fillId="0" borderId="0" xfId="10" applyNumberFormat="1" applyFill="1">
      <alignment vertical="center"/>
    </xf>
    <xf numFmtId="177" fontId="0" fillId="0" borderId="0" xfId="10" applyNumberFormat="1" applyFill="1">
      <alignment vertical="center"/>
    </xf>
    <xf numFmtId="0" fontId="0" fillId="0" borderId="4" xfId="10" applyBorder="1">
      <alignment vertical="center"/>
    </xf>
    <xf numFmtId="0" fontId="0" fillId="0" borderId="4" xfId="10" applyNumberFormat="1" applyFont="1" applyFill="1" applyBorder="1" applyAlignment="1" applyProtection="1">
      <alignment vertical="center"/>
    </xf>
    <xf numFmtId="49" fontId="0" fillId="0" borderId="4" xfId="10" applyNumberFormat="1" applyFont="1" applyFill="1" applyBorder="1" applyAlignment="1" applyProtection="1">
      <alignment vertical="center"/>
    </xf>
    <xf numFmtId="0" fontId="0" fillId="3" borderId="7" xfId="10" applyNumberFormat="1" applyFont="1" applyFill="1" applyBorder="1" applyAlignment="1" applyProtection="1">
      <alignment vertical="center"/>
    </xf>
    <xf numFmtId="0" fontId="0" fillId="0" borderId="0" xfId="10" applyNumberFormat="1" applyFont="1" applyFill="1" applyAlignment="1" applyProtection="1">
      <alignment vertical="center"/>
    </xf>
    <xf numFmtId="0" fontId="0" fillId="4" borderId="7" xfId="10" applyFill="1" applyBorder="1">
      <alignment vertical="center"/>
    </xf>
    <xf numFmtId="0" fontId="0" fillId="4" borderId="8" xfId="10" applyFill="1" applyBorder="1">
      <alignment vertical="center"/>
    </xf>
    <xf numFmtId="0" fontId="0" fillId="0" borderId="7" xfId="10" applyBorder="1">
      <alignment vertical="center"/>
    </xf>
    <xf numFmtId="0" fontId="0" fillId="0" borderId="9" xfId="10" applyBorder="1">
      <alignment vertical="center"/>
    </xf>
    <xf numFmtId="9" fontId="0" fillId="0" borderId="7" xfId="10" applyNumberFormat="1" applyBorder="1">
      <alignment vertical="center"/>
    </xf>
    <xf numFmtId="0" fontId="0" fillId="0" borderId="10" xfId="10" applyBorder="1">
      <alignment vertical="center"/>
    </xf>
    <xf numFmtId="0" fontId="3" fillId="5" borderId="11" xfId="10" applyNumberFormat="1" applyFont="1" applyFill="1" applyBorder="1" applyAlignment="1" applyProtection="1">
      <alignment horizontal="center" vertical="center"/>
    </xf>
    <xf numFmtId="0" fontId="3" fillId="0" borderId="0" xfId="10" applyNumberFormat="1" applyFont="1" applyFill="1" applyAlignment="1" applyProtection="1">
      <alignment horizontal="center" vertical="center"/>
    </xf>
    <xf numFmtId="0" fontId="0" fillId="0" borderId="7" xfId="10" applyNumberFormat="1" applyFont="1" applyFill="1" applyBorder="1" applyAlignment="1" applyProtection="1">
      <alignment vertical="center"/>
    </xf>
    <xf numFmtId="0" fontId="0" fillId="0" borderId="12" xfId="10" applyNumberFormat="1" applyFont="1" applyFill="1" applyBorder="1" applyAlignment="1" applyProtection="1">
      <alignment vertical="center"/>
    </xf>
    <xf numFmtId="0" fontId="0" fillId="0" borderId="13" xfId="10" applyNumberFormat="1" applyFont="1" applyFill="1" applyBorder="1" applyAlignment="1" applyProtection="1">
      <alignment vertical="center"/>
    </xf>
    <xf numFmtId="0" fontId="0" fillId="0" borderId="14" xfId="10" applyNumberFormat="1" applyFont="1" applyFill="1" applyBorder="1" applyAlignment="1" applyProtection="1">
      <alignment vertical="center"/>
    </xf>
    <xf numFmtId="0" fontId="0" fillId="0" borderId="15" xfId="10" applyNumberFormat="1" applyFont="1" applyFill="1" applyBorder="1" applyAlignment="1" applyProtection="1">
      <alignment vertical="center"/>
    </xf>
    <xf numFmtId="0" fontId="4" fillId="0" borderId="14" xfId="10" applyNumberFormat="1" applyFont="1" applyFill="1" applyBorder="1" applyAlignment="1" applyProtection="1">
      <alignment vertical="center"/>
    </xf>
    <xf numFmtId="0" fontId="4" fillId="0" borderId="0" xfId="10" applyNumberFormat="1" applyFont="1" applyFill="1" applyAlignment="1" applyProtection="1">
      <alignment vertical="center"/>
    </xf>
    <xf numFmtId="0" fontId="0" fillId="0" borderId="16" xfId="10" applyNumberFormat="1" applyFont="1" applyFill="1" applyBorder="1" applyAlignment="1" applyProtection="1">
      <alignment vertical="center"/>
    </xf>
    <xf numFmtId="0" fontId="0" fillId="0" borderId="17" xfId="10" applyNumberFormat="1" applyFont="1" applyFill="1" applyBorder="1" applyAlignment="1" applyProtection="1">
      <alignment vertical="center"/>
    </xf>
    <xf numFmtId="186" fontId="0" fillId="0" borderId="14" xfId="10" applyNumberFormat="1" applyFont="1" applyFill="1" applyBorder="1" applyAlignment="1" applyProtection="1">
      <alignment vertical="center"/>
    </xf>
    <xf numFmtId="186" fontId="0" fillId="0" borderId="0" xfId="10" applyNumberFormat="1" applyFont="1" applyFill="1" applyAlignment="1" applyProtection="1">
      <alignment vertical="center"/>
    </xf>
    <xf numFmtId="187" fontId="0" fillId="0" borderId="14" xfId="10" applyNumberFormat="1" applyFont="1" applyFill="1" applyBorder="1" applyAlignment="1" applyProtection="1">
      <alignment vertical="center"/>
    </xf>
    <xf numFmtId="187" fontId="0" fillId="0" borderId="0" xfId="10" applyNumberFormat="1" applyFont="1" applyFill="1" applyAlignment="1" applyProtection="1">
      <alignment vertical="center"/>
    </xf>
    <xf numFmtId="0" fontId="0" fillId="0" borderId="18" xfId="10" applyNumberFormat="1" applyFont="1" applyFill="1" applyBorder="1" applyAlignment="1" applyProtection="1">
      <alignment vertical="center"/>
    </xf>
    <xf numFmtId="9" fontId="0" fillId="0" borderId="19" xfId="10" applyNumberFormat="1" applyFont="1" applyFill="1" applyBorder="1" applyAlignment="1" applyProtection="1">
      <alignment vertical="center"/>
    </xf>
    <xf numFmtId="9" fontId="0" fillId="0" borderId="0" xfId="10" applyNumberFormat="1" applyFont="1" applyFill="1" applyAlignment="1" applyProtection="1">
      <alignment vertical="center"/>
    </xf>
    <xf numFmtId="0" fontId="0" fillId="2" borderId="11" xfId="10" applyNumberFormat="1" applyFont="1" applyFill="1" applyBorder="1" applyAlignment="1" applyProtection="1">
      <alignment vertical="center"/>
    </xf>
    <xf numFmtId="0" fontId="0" fillId="2" borderId="0" xfId="10" applyFill="1">
      <alignment vertical="center"/>
    </xf>
    <xf numFmtId="185" fontId="0" fillId="0" borderId="0" xfId="10" applyNumberFormat="1" applyFill="1" applyProtection="1">
      <alignment vertical="center"/>
      <protection locked="0"/>
    </xf>
    <xf numFmtId="179" fontId="0" fillId="0" borderId="4" xfId="10" applyNumberFormat="1" applyFill="1" applyBorder="1">
      <alignment vertical="center"/>
    </xf>
    <xf numFmtId="179" fontId="0" fillId="0" borderId="0" xfId="10" applyNumberFormat="1" applyFill="1" applyBorder="1">
      <alignment vertical="center"/>
    </xf>
    <xf numFmtId="0" fontId="0" fillId="0" borderId="0" xfId="10" applyBorder="1">
      <alignment vertical="center"/>
    </xf>
    <xf numFmtId="0" fontId="1" fillId="0" borderId="0" xfId="10" applyFont="1" applyFill="1">
      <alignment vertical="center"/>
    </xf>
    <xf numFmtId="9" fontId="0" fillId="0" borderId="0" xfId="10" applyNumberFormat="1">
      <alignment vertical="center"/>
    </xf>
    <xf numFmtId="186" fontId="5" fillId="0" borderId="0" xfId="10" applyNumberFormat="1" applyFont="1" applyFill="1" applyBorder="1" applyAlignment="1" applyProtection="1">
      <alignment vertical="center"/>
    </xf>
    <xf numFmtId="186" fontId="5" fillId="0" borderId="0" xfId="10" applyNumberFormat="1" applyFont="1" applyFill="1" applyAlignment="1" applyProtection="1">
      <alignment vertical="center"/>
    </xf>
    <xf numFmtId="0" fontId="0" fillId="0" borderId="20" xfId="10" applyBorder="1">
      <alignment vertical="center"/>
    </xf>
  </cellXfs>
  <cellStyles count="56">
    <cellStyle name="標準" xfId="0" builtinId="0"/>
    <cellStyle name="桁区切り" xfId="1" builtinId="3"/>
    <cellStyle name="60% - アクセント 6" xfId="2"/>
    <cellStyle name="40% - アクセント 2" xfId="3"/>
    <cellStyle name="通貨" xfId="4" builtinId="4"/>
    <cellStyle name="60% - アクセント 2" xfId="5"/>
    <cellStyle name="20% - アクセント 6" xfId="6"/>
    <cellStyle name="桁区切り[0]" xfId="7" builtinId="6"/>
    <cellStyle name="アクセント 2" xfId="8"/>
    <cellStyle name="パーセント" xfId="9" builtinId="5"/>
    <cellStyle name="標準" xfId="10"/>
    <cellStyle name="アクセント 4" xfId="11"/>
    <cellStyle name="通貨[0]" xfId="12" builtinId="7"/>
    <cellStyle name="入力" xfId="13"/>
    <cellStyle name="チェック セル" xfId="14"/>
    <cellStyle name="桁区切り" xfId="15"/>
    <cellStyle name="40% - アクセント 5" xfId="16"/>
    <cellStyle name="通貨" xfId="17"/>
    <cellStyle name="桁区切り[0]" xfId="18"/>
    <cellStyle name="パーセント" xfId="19"/>
    <cellStyle name="通貨[0]" xfId="20"/>
    <cellStyle name="20% - アクセント 2" xfId="21"/>
    <cellStyle name="20% - アクセント 1" xfId="22"/>
    <cellStyle name="20% - アクセント 3" xfId="23"/>
    <cellStyle name="メモ" xfId="24"/>
    <cellStyle name="20% - アクセント 4" xfId="25"/>
    <cellStyle name="60% - アクセント 1" xfId="26"/>
    <cellStyle name="20% - アクセント 5" xfId="27"/>
    <cellStyle name="集計" xfId="28"/>
    <cellStyle name="40% - アクセント 1" xfId="29"/>
    <cellStyle name="40% - アクセント 3" xfId="30"/>
    <cellStyle name="40% - アクセント 4" xfId="31"/>
    <cellStyle name="40% - アクセント 6" xfId="32"/>
    <cellStyle name="60% - アクセント 3" xfId="33"/>
    <cellStyle name="標準_気づき" xfId="34"/>
    <cellStyle name="60% - アクセント 4" xfId="35"/>
    <cellStyle name="60% - アクセント 5" xfId="36"/>
    <cellStyle name="アクセント 1" xfId="37"/>
    <cellStyle name="アクセント 3" xfId="38"/>
    <cellStyle name="アクセント 5" xfId="39"/>
    <cellStyle name="出力" xfId="40"/>
    <cellStyle name="見出し 1" xfId="41"/>
    <cellStyle name="アクセント 6" xfId="42"/>
    <cellStyle name="リンク セル" xfId="43"/>
    <cellStyle name="タイトル" xfId="44"/>
    <cellStyle name="どちらでもない" xfId="45"/>
    <cellStyle name="悪い" xfId="46"/>
    <cellStyle name="見出し 3" xfId="47"/>
    <cellStyle name="計算" xfId="48"/>
    <cellStyle name="良い" xfId="49"/>
    <cellStyle name="警告文" xfId="50"/>
    <cellStyle name="見出し 2" xfId="51"/>
    <cellStyle name="見出し 4" xfId="52"/>
    <cellStyle name="説明文" xfId="53"/>
    <cellStyle name="標準 2" xfId="54"/>
    <cellStyle name="標準 3" xfId="5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検証データ!$N$2:$N$34</c:f>
              <c:numCache>
                <c:ptCount val="33"/>
                <c:pt idx="0">
                  <c:v>536270</c:v>
                </c:pt>
                <c:pt idx="1">
                  <c:v>536270</c:v>
                </c:pt>
                <c:pt idx="2">
                  <c:v>555970</c:v>
                </c:pt>
                <c:pt idx="3">
                  <c:v>575470</c:v>
                </c:pt>
                <c:pt idx="4">
                  <c:v>575470</c:v>
                </c:pt>
                <c:pt idx="5">
                  <c:v>559630</c:v>
                </c:pt>
                <c:pt idx="6">
                  <c:v>559630</c:v>
                </c:pt>
                <c:pt idx="7">
                  <c:v>583390</c:v>
                </c:pt>
                <c:pt idx="8">
                  <c:v>567360</c:v>
                </c:pt>
                <c:pt idx="9">
                  <c:v>623600</c:v>
                </c:pt>
                <c:pt idx="10">
                  <c:v>623600</c:v>
                </c:pt>
                <c:pt idx="11">
                  <c:v>653010</c:v>
                </c:pt>
                <c:pt idx="12">
                  <c:v>701070</c:v>
                </c:pt>
                <c:pt idx="13">
                  <c:v>739250</c:v>
                </c:pt>
                <c:pt idx="14">
                  <c:v>739250</c:v>
                </c:pt>
                <c:pt idx="15">
                  <c:v>806870</c:v>
                </c:pt>
                <c:pt idx="16">
                  <c:v>806870</c:v>
                </c:pt>
                <c:pt idx="17">
                  <c:v>861760</c:v>
                </c:pt>
                <c:pt idx="18">
                  <c:v>874360</c:v>
                </c:pt>
                <c:pt idx="19">
                  <c:v>881740</c:v>
                </c:pt>
                <c:pt idx="20">
                  <c:v>916059.999999999</c:v>
                </c:pt>
                <c:pt idx="21">
                  <c:v>923850</c:v>
                </c:pt>
                <c:pt idx="22">
                  <c:v>1046850</c:v>
                </c:pt>
                <c:pt idx="23">
                  <c:v>1076930</c:v>
                </c:pt>
                <c:pt idx="24">
                  <c:v>1102930</c:v>
                </c:pt>
                <c:pt idx="25">
                  <c:v>1113590</c:v>
                </c:pt>
                <c:pt idx="26">
                  <c:v>1173520</c:v>
                </c:pt>
                <c:pt idx="27">
                  <c:v>1139920</c:v>
                </c:pt>
                <c:pt idx="28">
                  <c:v>1139920</c:v>
                </c:pt>
                <c:pt idx="29">
                  <c:v>1139920</c:v>
                </c:pt>
                <c:pt idx="30">
                  <c:v>1170280</c:v>
                </c:pt>
                <c:pt idx="31">
                  <c:v>1170280</c:v>
                </c:pt>
                <c:pt idx="32">
                  <c:v>1387780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0"/>
        <c:axId val="1"/>
      </c:barChart>
      <c:catAx>
        <c:axId val="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ゴッシク"/>
                <a:ea typeface="MS Pゴッシク"/>
                <a:cs typeface="MS Pゴッシク"/>
              </a:defRPr>
            </a:pPr>
          </a:p>
        </c:txPr>
        <c:crossAx val="1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ゴッシク"/>
                <a:ea typeface="MS Pゴッシク"/>
                <a:cs typeface="MS Pゴッシク"/>
              </a:defRPr>
            </a:pPr>
          </a:p>
        </c:txPr>
        <c:crossAx val="0"/>
        <c:crosses val="autoZero"/>
        <c:crossBetween val="between"/>
      </c:valAx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S Pゴッシク"/>
                <a:ea typeface="MS Pゴッシク"/>
                <a:cs typeface="MS Pゴッシク"/>
              </a:defRPr>
            </a:pPr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S Pゴッシク"/>
              <a:ea typeface="MS Pゴッシク"/>
              <a:cs typeface="MS Pゴッシク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MS Pゴッシク"/>
          <a:ea typeface="MS Pゴッシク"/>
          <a:cs typeface="MS Pゴッシク"/>
        </a:defRPr>
      </a:pPr>
    </a:p>
  </c:txPr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twoCell">
    <xdr:from>
      <xdr:col>5</xdr:col>
      <xdr:colOff>9525</xdr:colOff>
      <xdr:row>43</xdr:row>
      <xdr:rowOff>20955</xdr:rowOff>
    </xdr:from>
    <xdr:to>
      <xdr:col>9</xdr:col>
      <xdr:colOff>866775</xdr:colOff>
      <xdr:row>56</xdr:row>
      <xdr:rowOff>159385</xdr:rowOff>
    </xdr:to>
    <xdr:graphicFrame>
      <xdr:nvGraphicFramePr>
        <xdr:cNvPr id="6143" name="Chart 2"/>
        <xdr:cNvGraphicFramePr/>
      </xdr:nvGraphicFramePr>
      <xdr:xfrm>
        <a:off x="3990975" y="7393305"/>
        <a:ext cx="5267325" cy="236728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03"/>
  <sheetViews>
    <sheetView tabSelected="1" workbookViewId="0">
      <pane ySplit="1" topLeftCell="A37" activePane="bottomLeft" state="frozen"/>
      <selection/>
      <selection pane="bottomLeft" activeCell="A39" sqref="A39"/>
    </sheetView>
  </sheetViews>
  <sheetFormatPr defaultColWidth="10" defaultRowHeight="13.5" customHeight="1"/>
  <cols>
    <col min="1" max="1" width="19.5" customWidth="1"/>
    <col min="2" max="2" width="19.125" customWidth="1"/>
    <col min="3" max="3" width="21.75" hidden="1" customWidth="1"/>
    <col min="4" max="4" width="17.875" hidden="1" customWidth="1"/>
    <col min="5" max="5" width="13.625" customWidth="1"/>
    <col min="6" max="8" width="14" customWidth="1"/>
    <col min="9" max="9" width="15.875" customWidth="1"/>
    <col min="10" max="10" width="12.625" customWidth="1"/>
    <col min="11" max="11" width="12.125" customWidth="1"/>
    <col min="12" max="12" width="9.875" hidden="1" customWidth="1"/>
    <col min="13" max="13" width="15.875" customWidth="1"/>
    <col min="14" max="14" width="18.375" customWidth="1"/>
    <col min="15" max="15" width="14.375" customWidth="1"/>
    <col min="16" max="16" width="15.875" customWidth="1"/>
  </cols>
  <sheetData>
    <row r="1" customHeight="1" spans="1:14">
      <c r="A1" s="8" t="s">
        <v>0</v>
      </c>
      <c r="B1" s="9" t="s">
        <v>1</v>
      </c>
      <c r="C1" s="9"/>
      <c r="D1" s="9"/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/>
      <c r="L1" s="9" t="s">
        <v>8</v>
      </c>
      <c r="M1" s="41" t="s">
        <v>9</v>
      </c>
      <c r="N1" s="42" t="s">
        <v>10</v>
      </c>
    </row>
    <row r="2" customHeight="1" spans="1:14">
      <c r="A2" s="6" t="s">
        <v>11</v>
      </c>
      <c r="B2" s="6">
        <v>1</v>
      </c>
      <c r="C2" s="10">
        <f>(F39*G40)/(G2*100-H2*100)*0.01</f>
        <v>0.949367088607595</v>
      </c>
      <c r="D2" s="11">
        <f>ROUNDDOWN(C2,1)*10000</f>
        <v>9000</v>
      </c>
      <c r="E2" s="11">
        <f>ABS(D2)</f>
        <v>9000</v>
      </c>
      <c r="F2" t="s">
        <v>12</v>
      </c>
      <c r="G2">
        <v>79.5</v>
      </c>
      <c r="H2">
        <v>77.92</v>
      </c>
      <c r="I2" t="s">
        <v>12</v>
      </c>
      <c r="J2">
        <v>83.53</v>
      </c>
      <c r="K2">
        <f>J2-G2</f>
        <v>4.03</v>
      </c>
      <c r="L2">
        <f>IF(B2=1,K2,-K2)</f>
        <v>4.03</v>
      </c>
      <c r="M2" s="43">
        <f>L2*E2</f>
        <v>36270</v>
      </c>
      <c r="N2">
        <f>M2+F39</f>
        <v>536270</v>
      </c>
    </row>
    <row r="3" customHeight="1" spans="2:14">
      <c r="B3" s="6">
        <v>1</v>
      </c>
      <c r="C3">
        <f>(G40*N2)/(G3*100-H3*100)*0.01</f>
        <v>0.593656826568266</v>
      </c>
      <c r="D3" s="11">
        <f t="shared" ref="D3:D34" si="0">ROUNDDOWN(C3,1)*10000</f>
        <v>5000</v>
      </c>
      <c r="E3" s="11">
        <f t="shared" ref="E3:E34" si="1">ABS(D3)</f>
        <v>5000</v>
      </c>
      <c r="G3">
        <v>87.2</v>
      </c>
      <c r="H3">
        <v>84.49</v>
      </c>
      <c r="J3">
        <v>87.2</v>
      </c>
      <c r="K3">
        <f t="shared" ref="K3:K34" si="2">J3-G3</f>
        <v>0</v>
      </c>
      <c r="L3">
        <f t="shared" ref="L3:L9" si="3">IF(B3=1,K3,-K3)</f>
        <v>0</v>
      </c>
      <c r="M3" s="43">
        <f>L3*E3</f>
        <v>0</v>
      </c>
      <c r="N3">
        <f>M3+N2</f>
        <v>536270</v>
      </c>
    </row>
    <row r="4" customHeight="1" spans="2:14">
      <c r="B4" s="6">
        <v>1</v>
      </c>
      <c r="C4">
        <f>(G40*N3)/(G4*100-H4*100)*0.01</f>
        <v>1.07254</v>
      </c>
      <c r="D4" s="11">
        <f>ROUNDDOWN(C4,1)*10000</f>
        <v>10000</v>
      </c>
      <c r="E4" s="11">
        <f>ABS(D4)</f>
        <v>10000</v>
      </c>
      <c r="G4">
        <v>87.53</v>
      </c>
      <c r="H4">
        <v>86.03</v>
      </c>
      <c r="J4">
        <v>89.5</v>
      </c>
      <c r="K4">
        <f>J4-G4</f>
        <v>1.97</v>
      </c>
      <c r="L4">
        <f>IF(B4=1,K4,-K4)</f>
        <v>1.97</v>
      </c>
      <c r="M4" s="43">
        <f t="shared" ref="M4:M35" si="4">L4*E4</f>
        <v>19700</v>
      </c>
      <c r="N4">
        <f t="shared" ref="N4:N35" si="5">M4+N3</f>
        <v>555970</v>
      </c>
    </row>
    <row r="5" customHeight="1" spans="2:14">
      <c r="B5" s="6">
        <v>2</v>
      </c>
      <c r="C5">
        <f>(G40*N4)/(G5*100-H5*100)*0.01</f>
        <v>-1.00476506024096</v>
      </c>
      <c r="D5" s="11">
        <f>ROUNDDOWN(C5,1)*10000</f>
        <v>-10000</v>
      </c>
      <c r="E5" s="11">
        <f>ABS(D5)</f>
        <v>10000</v>
      </c>
      <c r="G5">
        <v>88.29</v>
      </c>
      <c r="H5">
        <v>89.95</v>
      </c>
      <c r="J5">
        <v>86.34</v>
      </c>
      <c r="K5">
        <f>J5-G5</f>
        <v>-1.95</v>
      </c>
      <c r="L5">
        <f>IF(B5=1,K5,-K5)</f>
        <v>1.95</v>
      </c>
      <c r="M5" s="43">
        <f>L5*E5</f>
        <v>19500</v>
      </c>
      <c r="N5">
        <f>M5+N4</f>
        <v>575470</v>
      </c>
    </row>
    <row r="6" customHeight="1" spans="2:14">
      <c r="B6" s="6">
        <v>1</v>
      </c>
      <c r="C6">
        <f>(G40*N5)/(G6*100-H6*100)*0.01</f>
        <v>0.763898230088495</v>
      </c>
      <c r="D6" s="11">
        <f>ROUNDDOWN(C6,1)*10000</f>
        <v>7000</v>
      </c>
      <c r="E6" s="11">
        <f>ABS(D6)</f>
        <v>7000</v>
      </c>
      <c r="G6">
        <v>88.03</v>
      </c>
      <c r="H6">
        <v>85.77</v>
      </c>
      <c r="J6">
        <v>88.03</v>
      </c>
      <c r="K6">
        <f>J6-G6</f>
        <v>0</v>
      </c>
      <c r="L6">
        <f>IF(B6=1,K6,-K6)</f>
        <v>0</v>
      </c>
      <c r="M6" s="43">
        <f>L6*E6</f>
        <v>0</v>
      </c>
      <c r="N6">
        <f>M6+N5</f>
        <v>575470</v>
      </c>
    </row>
    <row r="7" customHeight="1" spans="2:14">
      <c r="B7" s="6">
        <v>2</v>
      </c>
      <c r="C7">
        <f>(G40*N6)/(G7*100-H7*100)*0.01</f>
        <v>-1.19889583333333</v>
      </c>
      <c r="D7" s="11">
        <f>ROUNDDOWN(C7,1)*10000</f>
        <v>-11000</v>
      </c>
      <c r="E7" s="11">
        <f>ABS(D7)</f>
        <v>11000</v>
      </c>
      <c r="G7">
        <v>86.93</v>
      </c>
      <c r="H7">
        <v>88.37</v>
      </c>
      <c r="J7">
        <v>88.37</v>
      </c>
      <c r="K7">
        <f>J7-G7</f>
        <v>1.44</v>
      </c>
      <c r="L7">
        <f>IF(B7=1,K7,-K7)</f>
        <v>-1.44</v>
      </c>
      <c r="M7" s="43">
        <f>L7*E7</f>
        <v>-15840</v>
      </c>
      <c r="N7">
        <f>M7+N6</f>
        <v>559630</v>
      </c>
    </row>
    <row r="8" customHeight="1" spans="2:14">
      <c r="B8" s="6">
        <v>2</v>
      </c>
      <c r="C8">
        <f>(G40*N7)/(G8*100-H8*100)*0.01</f>
        <v>-0.729952173913043</v>
      </c>
      <c r="D8" s="11">
        <f>ROUNDDOWN(C8,1)*10000</f>
        <v>-7000</v>
      </c>
      <c r="E8" s="11">
        <f>ABS(D8)</f>
        <v>7000</v>
      </c>
      <c r="G8">
        <v>87.63</v>
      </c>
      <c r="H8">
        <v>89.93</v>
      </c>
      <c r="J8">
        <v>87.63</v>
      </c>
      <c r="K8">
        <f>J8-G8</f>
        <v>0</v>
      </c>
      <c r="L8">
        <f>IF(B8=1,K8,-K8)</f>
        <v>0</v>
      </c>
      <c r="M8" s="43">
        <f>L8*E8</f>
        <v>0</v>
      </c>
      <c r="N8">
        <f>M8+N7</f>
        <v>559630</v>
      </c>
    </row>
    <row r="9" customHeight="1" spans="2:14">
      <c r="B9" s="6">
        <v>1</v>
      </c>
      <c r="C9">
        <f>(G40*N8)/(G9*100-H9*100)*0.01</f>
        <v>0.999339285714286</v>
      </c>
      <c r="D9" s="11">
        <f>ROUNDDOWN(C9,1)*10000</f>
        <v>9000</v>
      </c>
      <c r="E9" s="11">
        <f>ABS(D9)</f>
        <v>9000</v>
      </c>
      <c r="G9">
        <v>84.3</v>
      </c>
      <c r="H9">
        <v>82.62</v>
      </c>
      <c r="J9">
        <v>86.94</v>
      </c>
      <c r="K9">
        <f>J9-G9</f>
        <v>2.64</v>
      </c>
      <c r="L9">
        <f>IF(B9=1,K9,-K9)</f>
        <v>2.64</v>
      </c>
      <c r="M9" s="43">
        <f>L9*E9</f>
        <v>23760</v>
      </c>
      <c r="N9">
        <f>M9+N8</f>
        <v>583390</v>
      </c>
    </row>
    <row r="10" customHeight="1" spans="2:14">
      <c r="B10" s="6">
        <v>2</v>
      </c>
      <c r="C10">
        <f>(G40*N9)/(G10*100-H10*100)*0.01</f>
        <v>-0.764266375545852</v>
      </c>
      <c r="D10" s="11">
        <f>ROUNDDOWN(C10,1)*10000</f>
        <v>-7000</v>
      </c>
      <c r="E10" s="11">
        <f>ABS(D10)</f>
        <v>7000</v>
      </c>
      <c r="G10">
        <v>85.49</v>
      </c>
      <c r="H10">
        <v>87.78</v>
      </c>
      <c r="J10">
        <v>87.78</v>
      </c>
      <c r="K10">
        <f>J10-G10</f>
        <v>2.29000000000001</v>
      </c>
      <c r="L10">
        <f t="shared" ref="L10:L41" si="6">IF(B10=1,K10,-K10)</f>
        <v>-2.29000000000001</v>
      </c>
      <c r="M10" s="43">
        <f>L10*E10</f>
        <v>-16030</v>
      </c>
      <c r="N10">
        <f>M10+N9</f>
        <v>567360</v>
      </c>
    </row>
    <row r="11" customHeight="1" spans="2:14">
      <c r="B11" s="6">
        <v>2</v>
      </c>
      <c r="C11">
        <f>(G40*N10)/(G11*100-H11*100)*0.01</f>
        <v>-0.859636363636364</v>
      </c>
      <c r="D11" s="11">
        <f>ROUNDDOWN(C11,1)*10000</f>
        <v>-8000</v>
      </c>
      <c r="E11" s="11">
        <f>ABS(D11)</f>
        <v>8000</v>
      </c>
      <c r="G11">
        <v>85.58</v>
      </c>
      <c r="H11">
        <v>87.56</v>
      </c>
      <c r="J11">
        <v>78.55</v>
      </c>
      <c r="K11">
        <f>J11-G11</f>
        <v>-7.03</v>
      </c>
      <c r="L11">
        <f>IF(B11=1,K11,-K11)</f>
        <v>7.03</v>
      </c>
      <c r="M11" s="43">
        <f>L11*E11</f>
        <v>56240</v>
      </c>
      <c r="N11">
        <f>M11+N10</f>
        <v>623600</v>
      </c>
    </row>
    <row r="12" customHeight="1" spans="2:14">
      <c r="B12" s="6">
        <v>2</v>
      </c>
      <c r="C12">
        <f>(G40*N11)/(G12*100-H12*100)*0.01</f>
        <v>-1.99021276595745</v>
      </c>
      <c r="D12" s="11">
        <f>ROUNDDOWN(C12,1)*10000</f>
        <v>-19000</v>
      </c>
      <c r="E12" s="11">
        <f>ABS(D12)</f>
        <v>19000</v>
      </c>
      <c r="G12">
        <v>82.45</v>
      </c>
      <c r="H12">
        <v>83.39</v>
      </c>
      <c r="J12">
        <v>82.45</v>
      </c>
      <c r="K12">
        <f>J12-G12</f>
        <v>0</v>
      </c>
      <c r="L12">
        <f>IF(B12=1,K12,-K12)</f>
        <v>0</v>
      </c>
      <c r="M12" s="43">
        <f>L12*E12</f>
        <v>0</v>
      </c>
      <c r="N12">
        <f>M12+N11</f>
        <v>623600</v>
      </c>
    </row>
    <row r="13" customHeight="1" spans="2:14">
      <c r="B13" s="6">
        <v>1</v>
      </c>
      <c r="C13">
        <f>(G40*N12)/(G13*100-H13*100)*0.01</f>
        <v>1.78171428571429</v>
      </c>
      <c r="D13" s="11">
        <f>ROUNDDOWN(C13,1)*10000</f>
        <v>17000</v>
      </c>
      <c r="E13" s="11">
        <f>ABS(D13)</f>
        <v>17000</v>
      </c>
      <c r="G13">
        <v>83.61</v>
      </c>
      <c r="H13">
        <v>82.56</v>
      </c>
      <c r="J13">
        <v>85.34</v>
      </c>
      <c r="K13">
        <f>J13-G13</f>
        <v>1.73</v>
      </c>
      <c r="L13">
        <f>IF(B13=1,K13,-K13)</f>
        <v>1.73</v>
      </c>
      <c r="M13" s="43">
        <f>L13*E13</f>
        <v>29410.0000000001</v>
      </c>
      <c r="N13">
        <f>M13+N12</f>
        <v>653010</v>
      </c>
    </row>
    <row r="14" customHeight="1" spans="2:14">
      <c r="B14" s="6">
        <v>2</v>
      </c>
      <c r="C14">
        <f>(G40*N13)/(G14*100-H14*100)*0.01</f>
        <v>-2.79861428571429</v>
      </c>
      <c r="D14" s="11">
        <f>ROUNDDOWN(C14,1)*10000</f>
        <v>-27000</v>
      </c>
      <c r="E14" s="11">
        <f>ABS(D14)</f>
        <v>27000</v>
      </c>
      <c r="G14">
        <v>84.82</v>
      </c>
      <c r="H14">
        <v>85.52</v>
      </c>
      <c r="J14">
        <v>83.04</v>
      </c>
      <c r="K14">
        <f>J14-G14</f>
        <v>-1.77999999999999</v>
      </c>
      <c r="L14">
        <f>IF(B14=1,K14,-K14)</f>
        <v>1.77999999999999</v>
      </c>
      <c r="M14" s="43">
        <f>L14*E14</f>
        <v>48059.9999999996</v>
      </c>
      <c r="N14">
        <f>M14+N13</f>
        <v>701070</v>
      </c>
    </row>
    <row r="15" customHeight="1" spans="2:14">
      <c r="B15" s="6">
        <v>1</v>
      </c>
      <c r="C15">
        <f>(G40*N14)/(G15*100-H15*100)*0.01</f>
        <v>2.31121978021978</v>
      </c>
      <c r="D15" s="11">
        <f>ROUNDDOWN(C15,1)*10000</f>
        <v>23000</v>
      </c>
      <c r="E15" s="11">
        <f>ABS(D15)</f>
        <v>23000</v>
      </c>
      <c r="G15">
        <v>84.84</v>
      </c>
      <c r="H15">
        <v>83.93</v>
      </c>
      <c r="J15">
        <v>86.5</v>
      </c>
      <c r="K15">
        <f>J15-G15</f>
        <v>1.66</v>
      </c>
      <c r="L15">
        <f>IF(B15=1,K15,-K15)</f>
        <v>1.66</v>
      </c>
      <c r="M15" s="43">
        <f>L15*E15</f>
        <v>38179.9999999999</v>
      </c>
      <c r="N15">
        <f>M15+N14</f>
        <v>739250</v>
      </c>
    </row>
    <row r="16" customHeight="1" spans="2:14">
      <c r="B16" s="6">
        <v>2</v>
      </c>
      <c r="C16">
        <f>(G40*N15)/(G16*100-H16*100)*0.01</f>
        <v>-2.13245192307692</v>
      </c>
      <c r="D16" s="11">
        <f>ROUNDDOWN(C16,1)*10000</f>
        <v>-21000</v>
      </c>
      <c r="E16" s="11">
        <f>ABS(D16)</f>
        <v>21000</v>
      </c>
      <c r="G16">
        <v>85.8</v>
      </c>
      <c r="H16">
        <v>86.84</v>
      </c>
      <c r="J16">
        <v>85.8</v>
      </c>
      <c r="K16">
        <f>J16-G16</f>
        <v>0</v>
      </c>
      <c r="L16">
        <f>IF(B16=1,K16,-K16)</f>
        <v>0</v>
      </c>
      <c r="M16" s="43">
        <f>L16*E16</f>
        <v>0</v>
      </c>
      <c r="N16">
        <f>M16+N15</f>
        <v>739250</v>
      </c>
    </row>
    <row r="17" customHeight="1" spans="2:14">
      <c r="B17" s="6">
        <v>1</v>
      </c>
      <c r="C17">
        <f>(G40*N16)/(G17*100-H17*100)*0.01</f>
        <v>2.19579207920792</v>
      </c>
      <c r="D17" s="11">
        <f>ROUNDDOWN(C17,1)*10000</f>
        <v>21000</v>
      </c>
      <c r="E17" s="11">
        <f>ABS(D17)</f>
        <v>21000</v>
      </c>
      <c r="G17">
        <v>89.24</v>
      </c>
      <c r="H17">
        <v>88.23</v>
      </c>
      <c r="J17">
        <v>92.46</v>
      </c>
      <c r="K17">
        <f>J17-G17</f>
        <v>3.22</v>
      </c>
      <c r="L17">
        <f>IF(B17=1,K17,-K17)</f>
        <v>3.22</v>
      </c>
      <c r="M17" s="43">
        <f>L17*E17</f>
        <v>67620</v>
      </c>
      <c r="N17">
        <f>M17+N16</f>
        <v>806870</v>
      </c>
    </row>
    <row r="18" customHeight="1" spans="2:14">
      <c r="B18" s="6">
        <v>2</v>
      </c>
      <c r="C18">
        <f>(G40*N17)/(G18*100-H18*100)*0.01</f>
        <v>-1.21638693467337</v>
      </c>
      <c r="D18" s="11">
        <f>ROUNDDOWN(C18,1)*10000</f>
        <v>-12000</v>
      </c>
      <c r="E18" s="11">
        <f>ABS(D18)</f>
        <v>12000</v>
      </c>
      <c r="G18">
        <v>91.87</v>
      </c>
      <c r="H18">
        <v>93.86</v>
      </c>
      <c r="J18">
        <v>91.87</v>
      </c>
      <c r="K18">
        <f>J18-G18</f>
        <v>0</v>
      </c>
      <c r="L18">
        <f>IF(B18=1,K18,-K18)</f>
        <v>0</v>
      </c>
      <c r="M18" s="43">
        <f>L18*E18</f>
        <v>0</v>
      </c>
      <c r="N18">
        <f>M18+N17</f>
        <v>806870</v>
      </c>
    </row>
    <row r="19" customHeight="1" spans="2:14">
      <c r="B19" s="6">
        <v>1</v>
      </c>
      <c r="C19">
        <f>(G40*N18)/(G19*100-H19*100)*0.01</f>
        <v>1.11037155963303</v>
      </c>
      <c r="D19" s="11">
        <f>ROUNDDOWN(C19,1)*10000</f>
        <v>11000</v>
      </c>
      <c r="E19" s="11">
        <f>ABS(D19)</f>
        <v>11000</v>
      </c>
      <c r="G19">
        <v>96.62</v>
      </c>
      <c r="H19">
        <v>94.44</v>
      </c>
      <c r="J19">
        <v>101.61</v>
      </c>
      <c r="K19">
        <f>J19-G19</f>
        <v>4.98999999999999</v>
      </c>
      <c r="L19">
        <f>IF(B19=1,K19,-K19)</f>
        <v>4.98999999999999</v>
      </c>
      <c r="M19" s="43">
        <f>L19*E19</f>
        <v>54889.9999999999</v>
      </c>
      <c r="N19">
        <f>M19+N18</f>
        <v>861760</v>
      </c>
    </row>
    <row r="20" customHeight="1" spans="2:14">
      <c r="B20" s="6">
        <v>2</v>
      </c>
      <c r="C20">
        <f>(G40*N19)/(G20*100-H20*100)*0.01</f>
        <v>-0.315278048780488</v>
      </c>
      <c r="D20" s="11">
        <f>ROUNDDOWN(C20,1)*10000</f>
        <v>-3000</v>
      </c>
      <c r="E20" s="11">
        <f>ABS(D20)</f>
        <v>3000</v>
      </c>
      <c r="G20">
        <v>89.83</v>
      </c>
      <c r="H20">
        <v>98.03</v>
      </c>
      <c r="J20">
        <v>85.63</v>
      </c>
      <c r="K20">
        <f>J20-G20</f>
        <v>-4.2</v>
      </c>
      <c r="L20">
        <f>IF(B20=1,K20,-K20)</f>
        <v>4.2</v>
      </c>
      <c r="M20" s="43">
        <f>L20*E20</f>
        <v>12600</v>
      </c>
      <c r="N20">
        <f>M20+N19</f>
        <v>874360</v>
      </c>
    </row>
    <row r="21" customHeight="1" spans="2:14">
      <c r="B21" s="6">
        <v>1</v>
      </c>
      <c r="C21">
        <f>(G40*N20)/(G21*100-H21*100)*0.01</f>
        <v>0.997368821292775</v>
      </c>
      <c r="D21" s="11">
        <f>ROUNDDOWN(C21,1)*10000</f>
        <v>9000</v>
      </c>
      <c r="E21" s="11">
        <f>ABS(D21)</f>
        <v>9000</v>
      </c>
      <c r="G21">
        <v>86.77</v>
      </c>
      <c r="H21">
        <v>84.14</v>
      </c>
      <c r="J21">
        <v>87.59</v>
      </c>
      <c r="K21">
        <f>J21-G21</f>
        <v>0.820000000000007</v>
      </c>
      <c r="L21">
        <f>IF(B21=1,K21,-K21)</f>
        <v>0.820000000000007</v>
      </c>
      <c r="M21" s="43">
        <f>L21*E21</f>
        <v>7380.00000000007</v>
      </c>
      <c r="N21">
        <f>M21+N20</f>
        <v>881740</v>
      </c>
    </row>
    <row r="22" customHeight="1" spans="2:14">
      <c r="B22" s="6">
        <v>2</v>
      </c>
      <c r="C22">
        <f>(G40*N21)/(G22*100-H22*100)*0.01</f>
        <v>-3.306525</v>
      </c>
      <c r="D22" s="11">
        <f>ROUNDDOWN(C22,1)*10000</f>
        <v>-33000</v>
      </c>
      <c r="E22" s="11">
        <f>ABS(D22)</f>
        <v>33000</v>
      </c>
      <c r="G22">
        <v>82.55</v>
      </c>
      <c r="H22">
        <v>83.35</v>
      </c>
      <c r="J22">
        <v>81.51</v>
      </c>
      <c r="K22">
        <f>J22-G22</f>
        <v>-1.03999999999999</v>
      </c>
      <c r="L22">
        <f>IF(B22=1,K22,-K22)</f>
        <v>1.03999999999999</v>
      </c>
      <c r="M22" s="43">
        <f>L22*E22</f>
        <v>34319.9999999997</v>
      </c>
      <c r="N22">
        <f>M22+N21</f>
        <v>916059.999999999</v>
      </c>
    </row>
    <row r="23" customHeight="1" spans="2:14">
      <c r="B23" s="6">
        <v>2</v>
      </c>
      <c r="C23">
        <f>(G40*N22)/(G23*100-H23*100)*0.01</f>
        <v>-1.90845833333333</v>
      </c>
      <c r="D23" s="11">
        <f>ROUNDDOWN(C23,1)*10000</f>
        <v>-19000</v>
      </c>
      <c r="E23" s="11">
        <f>ABS(D23)</f>
        <v>19000</v>
      </c>
      <c r="G23">
        <v>89.62</v>
      </c>
      <c r="H23">
        <v>91.06</v>
      </c>
      <c r="J23">
        <v>89.21</v>
      </c>
      <c r="K23">
        <f>J23-G23</f>
        <v>-0.410000000000011</v>
      </c>
      <c r="L23">
        <f>IF(B23=1,K23,-K23)</f>
        <v>0.410000000000011</v>
      </c>
      <c r="M23" s="43">
        <f>L23*E23</f>
        <v>7790.00000000021</v>
      </c>
      <c r="N23">
        <f>M23+N22</f>
        <v>923850</v>
      </c>
    </row>
    <row r="24" customHeight="1" spans="2:14">
      <c r="B24" s="6">
        <v>2</v>
      </c>
      <c r="C24">
        <f>(G40*N23)/(G24*100-H24*100)*0.01</f>
        <v>-2.54270642201835</v>
      </c>
      <c r="D24" s="11">
        <f>ROUNDDOWN(C24,1)*10000</f>
        <v>-25000</v>
      </c>
      <c r="E24" s="11">
        <f>ABS(D24)</f>
        <v>25000</v>
      </c>
      <c r="G24">
        <v>88.32</v>
      </c>
      <c r="H24">
        <v>89.41</v>
      </c>
      <c r="J24">
        <v>83.4</v>
      </c>
      <c r="K24">
        <f>J24-G24</f>
        <v>-4.91999999999999</v>
      </c>
      <c r="L24">
        <f>IF(B24=1,K24,-K24)</f>
        <v>4.91999999999999</v>
      </c>
      <c r="M24" s="43">
        <f>L24*E24</f>
        <v>123000</v>
      </c>
      <c r="N24">
        <f>M24+N23</f>
        <v>1046850</v>
      </c>
    </row>
    <row r="25" customHeight="1" spans="2:14">
      <c r="B25" s="6">
        <v>1</v>
      </c>
      <c r="C25">
        <f>(G40*N24)/(G25*100-H25*100)*0.01</f>
        <v>1.60232142857143</v>
      </c>
      <c r="D25" s="11">
        <f>ROUNDDOWN(C25,1)*10000</f>
        <v>16000</v>
      </c>
      <c r="E25" s="11">
        <f>ABS(D25)</f>
        <v>16000</v>
      </c>
      <c r="G25">
        <v>81.05</v>
      </c>
      <c r="H25">
        <v>79.09</v>
      </c>
      <c r="J25">
        <v>82.93</v>
      </c>
      <c r="K25">
        <f>J25-G25</f>
        <v>1.88000000000001</v>
      </c>
      <c r="L25">
        <f>IF(B25=1,K25,-K25)</f>
        <v>1.88000000000001</v>
      </c>
      <c r="M25" s="43">
        <f>L25*E25</f>
        <v>30080.0000000002</v>
      </c>
      <c r="N25">
        <f>M25+N24</f>
        <v>1076930</v>
      </c>
    </row>
    <row r="26" customHeight="1" spans="2:14">
      <c r="B26" s="6">
        <v>1</v>
      </c>
      <c r="C26">
        <f>(G40*N25)/(G26*100-H26*100)*0.01</f>
        <v>2.60547580645161</v>
      </c>
      <c r="D26" s="11">
        <f>ROUNDDOWN(C26,1)*10000</f>
        <v>26000</v>
      </c>
      <c r="E26" s="11">
        <f>ABS(D26)</f>
        <v>26000</v>
      </c>
      <c r="G26">
        <v>84.1</v>
      </c>
      <c r="H26">
        <v>82.86</v>
      </c>
      <c r="J26">
        <v>85.1</v>
      </c>
      <c r="K26">
        <f>J26-G26</f>
        <v>1</v>
      </c>
      <c r="L26">
        <f>IF(B26=1,K26,-K26)</f>
        <v>1</v>
      </c>
      <c r="M26" s="43">
        <f>L26*E26</f>
        <v>26000</v>
      </c>
      <c r="N26">
        <f>M26+N25</f>
        <v>1102930</v>
      </c>
    </row>
    <row r="27" customHeight="1" spans="2:14">
      <c r="B27" s="6">
        <v>2</v>
      </c>
      <c r="C27">
        <f>(G40*N26)/(G27*100-H27*100)*0.01</f>
        <v>-2.69007317073171</v>
      </c>
      <c r="D27" s="11">
        <f>ROUNDDOWN(C27,1)*10000</f>
        <v>-26000</v>
      </c>
      <c r="E27" s="11">
        <f>ABS(D27)</f>
        <v>26000</v>
      </c>
      <c r="G27">
        <v>84.35</v>
      </c>
      <c r="H27">
        <v>85.58</v>
      </c>
      <c r="J27">
        <v>83.94</v>
      </c>
      <c r="K27">
        <f>J27-G27</f>
        <v>-0.409999999999997</v>
      </c>
      <c r="L27">
        <f>IF(B27=1,K27,-K27)</f>
        <v>0.409999999999997</v>
      </c>
      <c r="M27" s="43">
        <f>L27*E27</f>
        <v>10659.9999999999</v>
      </c>
      <c r="N27">
        <f>M27+N26</f>
        <v>1113590</v>
      </c>
    </row>
    <row r="28" customHeight="1" spans="2:14">
      <c r="B28" s="6">
        <v>1</v>
      </c>
      <c r="C28">
        <f>(G40*N27)/(G28*100-H28*100)*0.01</f>
        <v>1.34708467741935</v>
      </c>
      <c r="D28" s="11">
        <f>ROUNDDOWN(C28,1)*10000</f>
        <v>13000</v>
      </c>
      <c r="E28" s="11">
        <f>ABS(D28)</f>
        <v>13000</v>
      </c>
      <c r="G28">
        <v>97.48</v>
      </c>
      <c r="H28">
        <v>95</v>
      </c>
      <c r="J28">
        <v>102.09</v>
      </c>
      <c r="K28">
        <f>J28-G28</f>
        <v>4.61</v>
      </c>
      <c r="L28">
        <f>IF(B28=1,K28,-K28)</f>
        <v>4.61</v>
      </c>
      <c r="M28" s="43">
        <f>L28*E28</f>
        <v>59930</v>
      </c>
      <c r="N28">
        <f>M28+N27</f>
        <v>1173520</v>
      </c>
    </row>
    <row r="29" customHeight="1" spans="2:14">
      <c r="B29" s="6">
        <v>2</v>
      </c>
      <c r="C29">
        <f>(G40*N28)/(G29*100-H29*100)*0.01</f>
        <v>-1.25734285714286</v>
      </c>
      <c r="D29" s="11">
        <f>ROUNDDOWN(C29,1)*10000</f>
        <v>-12000</v>
      </c>
      <c r="E29" s="11">
        <f>ABS(D29)</f>
        <v>12000</v>
      </c>
      <c r="G29">
        <v>98.52</v>
      </c>
      <c r="H29">
        <v>101.32</v>
      </c>
      <c r="J29">
        <v>101.32</v>
      </c>
      <c r="K29">
        <f>J29-G29</f>
        <v>2.8</v>
      </c>
      <c r="L29">
        <f>IF(B29=1,K29,-K29)</f>
        <v>-2.8</v>
      </c>
      <c r="M29" s="43">
        <f>L29*E29</f>
        <v>-33600</v>
      </c>
      <c r="N29">
        <f>M29+N28</f>
        <v>1139920</v>
      </c>
    </row>
    <row r="30" customHeight="1" spans="2:14">
      <c r="B30" s="6">
        <v>2</v>
      </c>
      <c r="C30">
        <f>(G40*N29)/(G30*100-H30*100)*0.01</f>
        <v>-1.29047547169811</v>
      </c>
      <c r="D30" s="11">
        <f>ROUNDDOWN(C30,1)*10000</f>
        <v>-12000</v>
      </c>
      <c r="E30" s="11">
        <f>ABS(D30)</f>
        <v>12000</v>
      </c>
      <c r="G30">
        <v>103.37</v>
      </c>
      <c r="H30">
        <v>106.02</v>
      </c>
      <c r="J30">
        <v>103.37</v>
      </c>
      <c r="K30">
        <f>J30-G30</f>
        <v>0</v>
      </c>
      <c r="L30">
        <f>IF(B30=1,K30,-K30)</f>
        <v>0</v>
      </c>
      <c r="M30" s="43">
        <f>L30*E30</f>
        <v>0</v>
      </c>
      <c r="N30">
        <f>M30+N29</f>
        <v>1139920</v>
      </c>
    </row>
    <row r="31" customHeight="1" spans="2:14">
      <c r="B31" s="6">
        <v>2</v>
      </c>
      <c r="C31">
        <f>(G40*N30)/(G31*100-H31*100)*0.01</f>
        <v>-2.71409523809524</v>
      </c>
      <c r="D31" s="11">
        <f>ROUNDDOWN(C31,1)*10000</f>
        <v>-27000</v>
      </c>
      <c r="E31" s="11">
        <f>ABS(D31)</f>
        <v>27000</v>
      </c>
      <c r="G31">
        <v>113.76</v>
      </c>
      <c r="H31">
        <v>115.02</v>
      </c>
      <c r="J31">
        <v>113.76</v>
      </c>
      <c r="K31">
        <f>J31-G31</f>
        <v>0</v>
      </c>
      <c r="L31">
        <f>IF(B31=1,K31,-K31)</f>
        <v>0</v>
      </c>
      <c r="M31" s="43">
        <f>L31*E31</f>
        <v>0</v>
      </c>
      <c r="N31">
        <f>M31+N30</f>
        <v>1139920</v>
      </c>
    </row>
    <row r="32" customHeight="1" spans="2:14">
      <c r="B32" s="6">
        <v>2</v>
      </c>
      <c r="C32">
        <f>(G40*N31)/(G32*100-H32*100)*0.01</f>
        <v>-2.23513725490196</v>
      </c>
      <c r="D32" s="11">
        <f>ROUNDDOWN(C32,1)*10000</f>
        <v>-22000</v>
      </c>
      <c r="E32" s="11">
        <f>ABS(D32)</f>
        <v>22000</v>
      </c>
      <c r="G32">
        <v>115.33</v>
      </c>
      <c r="H32">
        <v>116.86</v>
      </c>
      <c r="J32">
        <v>113.95</v>
      </c>
      <c r="K32">
        <f>J32-G32</f>
        <v>-1.38</v>
      </c>
      <c r="L32">
        <f>IF(B32=1,K32,-K32)</f>
        <v>1.38</v>
      </c>
      <c r="M32" s="43">
        <f>L32*E32</f>
        <v>30359.9999999999</v>
      </c>
      <c r="N32">
        <f>M32+N31</f>
        <v>1170280</v>
      </c>
    </row>
    <row r="33" customHeight="1" spans="2:14">
      <c r="B33" s="6">
        <v>2</v>
      </c>
      <c r="C33">
        <f>(G40*N32)/(G33*100-H33*100)*0.01</f>
        <v>-4.74437837837838</v>
      </c>
      <c r="D33" s="11">
        <f>ROUNDDOWN(C33,1)*10000</f>
        <v>-47000</v>
      </c>
      <c r="E33" s="11">
        <f>ABS(D33)</f>
        <v>47000</v>
      </c>
      <c r="G33">
        <v>113.57</v>
      </c>
      <c r="H33">
        <v>114.31</v>
      </c>
      <c r="J33">
        <v>113.57</v>
      </c>
      <c r="K33">
        <f>J33-G33</f>
        <v>0</v>
      </c>
      <c r="L33">
        <f>IF(B33=1,K33,-K33)</f>
        <v>0</v>
      </c>
      <c r="M33" s="43">
        <f>L33*E33</f>
        <v>0</v>
      </c>
      <c r="N33">
        <f>M33+N32</f>
        <v>1170280</v>
      </c>
    </row>
    <row r="34" customHeight="1" spans="2:14">
      <c r="B34" s="6">
        <v>1</v>
      </c>
      <c r="C34">
        <f>(G40*N33)/(G34*100-H34*100)*0.01</f>
        <v>2.50774285714286</v>
      </c>
      <c r="D34" s="11">
        <f>ROUNDDOWN(C34,1)*10000</f>
        <v>25000</v>
      </c>
      <c r="E34" s="11">
        <f>ABS(D34)</f>
        <v>25000</v>
      </c>
      <c r="G34">
        <v>113.5</v>
      </c>
      <c r="H34">
        <v>112.1</v>
      </c>
      <c r="J34">
        <v>122.2</v>
      </c>
      <c r="K34">
        <f>J34-G34</f>
        <v>8.7</v>
      </c>
      <c r="L34">
        <f>IF(B34=1,K34,-K34)</f>
        <v>8.7</v>
      </c>
      <c r="M34" s="43">
        <f>L34*E34</f>
        <v>217500</v>
      </c>
      <c r="N34">
        <f>M34+N33</f>
        <v>1387780</v>
      </c>
    </row>
    <row r="35" customHeight="1" spans="1:14">
      <c r="A35" s="12"/>
      <c r="B35" s="13"/>
      <c r="C35" s="13"/>
      <c r="D35" s="13"/>
      <c r="E35" s="13"/>
      <c r="F35" s="13"/>
      <c r="G35" s="14"/>
      <c r="H35" s="13"/>
      <c r="I35" s="13"/>
      <c r="J35" s="13"/>
      <c r="K35" s="13"/>
      <c r="L35" s="13"/>
      <c r="M35" s="13"/>
      <c r="N35" s="44"/>
    </row>
    <row r="36" customHeight="1" spans="14:14">
      <c r="N36" s="45"/>
    </row>
    <row r="37" customHeight="1" spans="14:14">
      <c r="N37" s="46"/>
    </row>
    <row r="38" customHeight="1" spans="1:9">
      <c r="A38" s="15" t="s">
        <v>13</v>
      </c>
      <c r="B38" s="15" t="s">
        <v>14</v>
      </c>
      <c r="D38" s="16"/>
      <c r="E38" s="16"/>
      <c r="F38" s="17" t="s">
        <v>15</v>
      </c>
      <c r="G38" s="18" t="s">
        <v>16</v>
      </c>
      <c r="I38" s="47"/>
    </row>
    <row r="39" customHeight="1" spans="1:9">
      <c r="A39" s="19" t="s">
        <v>17</v>
      </c>
      <c r="B39" s="19" t="s">
        <v>18</v>
      </c>
      <c r="F39" s="20">
        <v>500000</v>
      </c>
      <c r="G39" s="21">
        <v>0.03</v>
      </c>
      <c r="I39" s="48"/>
    </row>
    <row r="40" customHeight="1" spans="6:12">
      <c r="F40" s="22"/>
      <c r="G40" s="19">
        <v>0.03</v>
      </c>
      <c r="K40" s="49"/>
      <c r="L40" s="50"/>
    </row>
    <row r="41" customHeight="1" spans="13:13">
      <c r="M41" s="6"/>
    </row>
    <row r="44" customHeight="1" spans="2:5">
      <c r="B44" s="23" t="s">
        <v>19</v>
      </c>
      <c r="D44" s="24"/>
      <c r="E44" s="24"/>
    </row>
    <row r="45" customHeight="1" spans="1:5">
      <c r="A45" s="25" t="s">
        <v>20</v>
      </c>
      <c r="B45" s="26" t="s">
        <v>21</v>
      </c>
      <c r="D45" s="16"/>
      <c r="E45" s="16"/>
    </row>
    <row r="46" customHeight="1" spans="1:5">
      <c r="A46" s="27" t="s">
        <v>22</v>
      </c>
      <c r="B46" s="28">
        <f>COUNTIF(B2:B34,1)</f>
        <v>14</v>
      </c>
      <c r="D46" s="16"/>
      <c r="E46" s="16"/>
    </row>
    <row r="47" customHeight="1" spans="1:5">
      <c r="A47" s="29" t="s">
        <v>23</v>
      </c>
      <c r="B47" s="28">
        <f>COUNTIF(B2:B34,2)</f>
        <v>19</v>
      </c>
      <c r="D47" s="16"/>
      <c r="E47" s="16"/>
    </row>
    <row r="48" customHeight="1" spans="1:5">
      <c r="A48" s="29" t="s">
        <v>24</v>
      </c>
      <c r="B48" s="28">
        <f>B46+B47</f>
        <v>33</v>
      </c>
      <c r="D48" s="16"/>
      <c r="E48" s="16"/>
    </row>
    <row r="49" customHeight="1" spans="1:5">
      <c r="A49" s="29" t="s">
        <v>25</v>
      </c>
      <c r="B49" s="28">
        <f>COUNTIF(M2:M34,"&gt;=1")</f>
        <v>21</v>
      </c>
      <c r="D49" s="16"/>
      <c r="E49" s="16"/>
    </row>
    <row r="50" customHeight="1" spans="1:5">
      <c r="A50" s="29" t="s">
        <v>26</v>
      </c>
      <c r="B50" s="30">
        <f>B48-B49-B51</f>
        <v>3</v>
      </c>
      <c r="D50" s="31"/>
      <c r="E50" s="31"/>
    </row>
    <row r="51" customHeight="1" spans="1:5">
      <c r="A51" s="29" t="s">
        <v>27</v>
      </c>
      <c r="B51" s="28">
        <f>COUNTIF(M2:M34,0)</f>
        <v>9</v>
      </c>
      <c r="D51" s="16"/>
      <c r="E51" s="16"/>
    </row>
    <row r="52" customHeight="1" spans="1:5">
      <c r="A52" s="32" t="s">
        <v>28</v>
      </c>
      <c r="B52" s="33"/>
      <c r="D52" s="16"/>
      <c r="E52" s="16"/>
    </row>
    <row r="53" customHeight="1" spans="1:5">
      <c r="A53" s="29" t="s">
        <v>29</v>
      </c>
      <c r="B53" s="28">
        <f>SUMIF(M2:M34,"&gt;=0")</f>
        <v>953249.999999999</v>
      </c>
      <c r="D53" s="16"/>
      <c r="E53" s="16"/>
    </row>
    <row r="54" customHeight="1" spans="1:5">
      <c r="A54" s="29" t="s">
        <v>30</v>
      </c>
      <c r="B54" s="30">
        <f>SUMIF(M2:M34,"&lt;=0")</f>
        <v>-65470</v>
      </c>
      <c r="D54" s="31"/>
      <c r="E54" s="31"/>
    </row>
    <row r="55" customHeight="1" spans="1:5">
      <c r="A55" s="29" t="s">
        <v>31</v>
      </c>
      <c r="B55" s="28">
        <f>B53+B54</f>
        <v>887779.999999999</v>
      </c>
      <c r="D55" s="16"/>
      <c r="E55" s="16"/>
    </row>
    <row r="56" customHeight="1" spans="1:5">
      <c r="A56" s="29" t="s">
        <v>32</v>
      </c>
      <c r="B56" s="34">
        <f>B53/B49</f>
        <v>45392.8571428571</v>
      </c>
      <c r="D56" s="35"/>
      <c r="E56" s="35"/>
    </row>
    <row r="57" customHeight="1" spans="1:5">
      <c r="A57" s="29" t="s">
        <v>33</v>
      </c>
      <c r="B57" s="34">
        <f>B54/B50</f>
        <v>-21823.3333333333</v>
      </c>
      <c r="D57" s="35"/>
      <c r="E57" s="35"/>
    </row>
    <row r="58" customHeight="1" spans="1:5">
      <c r="A58" s="29" t="s">
        <v>34</v>
      </c>
      <c r="B58" s="28">
        <v>15</v>
      </c>
      <c r="D58" s="16"/>
      <c r="E58" s="16"/>
    </row>
    <row r="59" customHeight="1" spans="1:5">
      <c r="A59" s="29" t="s">
        <v>35</v>
      </c>
      <c r="B59" s="28">
        <v>1</v>
      </c>
      <c r="D59" s="16"/>
      <c r="E59" s="16"/>
    </row>
    <row r="60" customHeight="1" spans="1:5">
      <c r="A60" s="29" t="s">
        <v>36</v>
      </c>
      <c r="B60" s="36">
        <v>280</v>
      </c>
      <c r="D60" s="37"/>
      <c r="E60" s="37"/>
    </row>
    <row r="61" customHeight="1" spans="1:5">
      <c r="A61" s="38" t="s">
        <v>37</v>
      </c>
      <c r="B61" s="39">
        <f>B49/B48</f>
        <v>0.636363636363636</v>
      </c>
      <c r="D61" s="40"/>
      <c r="E61" s="40"/>
    </row>
    <row r="103" customHeight="1" spans="15:16">
      <c r="O103" s="51"/>
      <c r="P103" s="13"/>
    </row>
  </sheetData>
  <pageMargins left="0.697916666666667" right="0.697916666666667" top="0.75" bottom="0.75" header="0.3" footer="0.3"/>
  <pageSetup paperSize="9" orientation="portrait" horizontalDpi="1200" vertic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207" workbookViewId="0">
      <selection activeCell="A235" sqref="A235"/>
    </sheetView>
  </sheetViews>
  <sheetFormatPr defaultColWidth="8.875" defaultRowHeight="13.5"/>
  <sheetData/>
  <pageMargins left="0.75" right="0.75" top="1" bottom="1" header="0.510416666666667" footer="0.510416666666667"/>
  <pageSetup paperSize="9" orientation="portrait" horizontalDpi="600" verticalDpi="60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B13" sqref="B13"/>
    </sheetView>
  </sheetViews>
  <sheetFormatPr defaultColWidth="8.875" defaultRowHeight="13.5"/>
  <sheetData>
    <row r="1" spans="1:9">
      <c r="A1" s="1" t="s">
        <v>38</v>
      </c>
      <c r="B1" s="2"/>
      <c r="C1" s="2"/>
      <c r="D1" s="2"/>
      <c r="E1" s="2"/>
      <c r="F1" s="2"/>
      <c r="G1" s="2"/>
      <c r="H1" s="2"/>
      <c r="I1" s="7"/>
    </row>
    <row r="2" spans="1:9">
      <c r="A2" s="3" t="s">
        <v>39</v>
      </c>
      <c r="B2" s="4"/>
      <c r="C2" s="4"/>
      <c r="D2" s="4"/>
      <c r="E2" s="4"/>
      <c r="F2" s="4"/>
      <c r="G2" s="4"/>
      <c r="H2" s="4"/>
      <c r="I2" s="7"/>
    </row>
    <row r="3" spans="1:4">
      <c r="A3" s="5"/>
      <c r="D3" s="5"/>
    </row>
    <row r="7" ht="14.25" spans="1:2">
      <c r="A7" t="s">
        <v>40</v>
      </c>
      <c r="B7" s="6"/>
    </row>
    <row r="8" ht="14.25" spans="2:2">
      <c r="B8" s="6" t="s">
        <v>41</v>
      </c>
    </row>
    <row r="9" spans="2:2">
      <c r="B9" t="s">
        <v>42</v>
      </c>
    </row>
    <row r="10" spans="2:2">
      <c r="B10" t="s">
        <v>43</v>
      </c>
    </row>
    <row r="11" ht="14.25" spans="2:2">
      <c r="B11" s="6"/>
    </row>
    <row r="12" ht="14.25" spans="2:2">
      <c r="B12" s="6" t="s">
        <v>44</v>
      </c>
    </row>
    <row r="13" ht="14.25" spans="2:2">
      <c r="B13" s="6"/>
    </row>
    <row r="15" ht="14.25" spans="2:2">
      <c r="B15" s="6"/>
    </row>
    <row r="16" ht="14.25" spans="2:2">
      <c r="B16" s="6"/>
    </row>
  </sheetData>
  <pageMargins left="0.75" right="0.75" top="1" bottom="1" header="0.510416666666667" footer="0.510416666666667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4:E14"/>
  <sheetViews>
    <sheetView workbookViewId="0">
      <selection activeCell="E11" sqref="E11"/>
    </sheetView>
  </sheetViews>
  <sheetFormatPr defaultColWidth="8.875" defaultRowHeight="13.5" outlineLevelCol="4"/>
  <sheetData>
    <row r="4" spans="2:5">
      <c r="B4" t="s">
        <v>45</v>
      </c>
      <c r="C4" t="s">
        <v>46</v>
      </c>
      <c r="D4" t="s">
        <v>47</v>
      </c>
      <c r="E4" t="s">
        <v>48</v>
      </c>
    </row>
    <row r="5" spans="3:5">
      <c r="C5" t="s">
        <v>49</v>
      </c>
      <c r="D5" t="s">
        <v>47</v>
      </c>
      <c r="E5" t="s">
        <v>48</v>
      </c>
    </row>
    <row r="9" spans="2:5">
      <c r="B9" t="s">
        <v>50</v>
      </c>
      <c r="D9" t="s">
        <v>46</v>
      </c>
      <c r="E9" t="s">
        <v>51</v>
      </c>
    </row>
    <row r="10" spans="4:5">
      <c r="D10" t="s">
        <v>52</v>
      </c>
      <c r="E10" t="s">
        <v>51</v>
      </c>
    </row>
    <row r="13" spans="2:5">
      <c r="B13" t="s">
        <v>53</v>
      </c>
      <c r="E13" t="s">
        <v>46</v>
      </c>
    </row>
    <row r="14" spans="5:5">
      <c r="E14" t="s">
        <v>54</v>
      </c>
    </row>
  </sheetData>
  <pageMargins left="0.75" right="0.75" top="1" bottom="1" header="0.510416666666667" footer="0.510416666666667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 2010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検証データ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笹田喬志</cp:lastModifiedBy>
  <dcterms:created xsi:type="dcterms:W3CDTF">2013-10-09T23:04:00Z</dcterms:created>
  <dcterms:modified xsi:type="dcterms:W3CDTF">2015-08-08T10:25:53Z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